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510" windowWidth="14925" windowHeight="10350" tabRatio="905" firstSheet="1" activeTab="1"/>
  </bookViews>
  <sheets>
    <sheet name="Справочник" sheetId="3" state="hidden" r:id="rId1"/>
    <sheet name="Приложение 9.2" sheetId="55" r:id="rId2"/>
  </sheets>
  <externalReferences>
    <externalReference r:id="rId3"/>
    <externalReference r:id="rId4"/>
    <externalReference r:id="rId5"/>
    <externalReference r:id="rId6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ОЛ">#REF!</definedName>
    <definedName name="ОЛФ">#REF!</definedName>
    <definedName name="Отдел">#REF!</definedName>
    <definedName name="Отдел_закупки">#REF!</definedName>
    <definedName name="Отдел_закупки_услуг_капитального_строительства">#REF!</definedName>
    <definedName name="потребность">#REF!</definedName>
    <definedName name="Сектор_вида_услуг">Справочник!$G$2:$G$20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татус_согласования_договора">Справочник!$E$2:$E$6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2" i="55" l="1"/>
  <c r="D13" i="55"/>
  <c r="D14" i="55"/>
  <c r="D15" i="55"/>
  <c r="D16" i="55"/>
  <c r="D17" i="55"/>
  <c r="D11" i="55"/>
  <c r="E12" i="55"/>
  <c r="E13" i="55"/>
  <c r="E14" i="55"/>
  <c r="E15" i="55"/>
  <c r="E16" i="55"/>
  <c r="E17" i="55"/>
  <c r="E11" i="55"/>
  <c r="C11" i="55"/>
  <c r="C12" i="55" s="1"/>
  <c r="D18" i="55" l="1"/>
  <c r="F12" i="55"/>
  <c r="G12" i="55" s="1"/>
  <c r="H12" i="55" s="1"/>
  <c r="I12" i="55" s="1"/>
  <c r="C13" i="55"/>
  <c r="C14" i="55" s="1"/>
  <c r="F14" i="55" s="1"/>
  <c r="G14" i="55" s="1"/>
  <c r="H14" i="55" s="1"/>
  <c r="I14" i="55" s="1"/>
  <c r="F11" i="55"/>
  <c r="G11" i="55" s="1"/>
  <c r="H11" i="55" s="1"/>
  <c r="I11" i="55" s="1"/>
  <c r="F13" i="55" l="1"/>
  <c r="G13" i="55" s="1"/>
  <c r="H13" i="55" s="1"/>
  <c r="I13" i="55" s="1"/>
  <c r="C15" i="55"/>
  <c r="F15" i="55" s="1"/>
  <c r="G15" i="55" s="1"/>
  <c r="H15" i="55" s="1"/>
  <c r="I15" i="55" s="1"/>
  <c r="C16" i="55" l="1"/>
  <c r="C17" i="55" s="1"/>
  <c r="F16" i="55" l="1"/>
  <c r="G16" i="55" s="1"/>
  <c r="H16" i="55" s="1"/>
  <c r="I16" i="55" s="1"/>
  <c r="F17" i="55"/>
  <c r="G17" i="55" s="1"/>
  <c r="H17" i="55" s="1"/>
  <c r="I17" i="55" s="1"/>
  <c r="I18" i="55" l="1"/>
  <c r="H18" i="55"/>
  <c r="H19" i="55" s="1"/>
  <c r="I19" i="55" s="1"/>
</calcChain>
</file>

<file path=xl/sharedStrings.xml><?xml version="1.0" encoding="utf-8"?>
<sst xmlns="http://schemas.openxmlformats.org/spreadsheetml/2006/main" count="88" uniqueCount="82">
  <si>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</si>
  <si>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</si>
  <si>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</si>
  <si>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</si>
  <si>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</si>
  <si>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</si>
  <si>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</si>
  <si>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</si>
  <si>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</si>
  <si>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</si>
  <si>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</si>
  <si>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</si>
  <si>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</si>
  <si>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</si>
  <si>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</si>
  <si>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</si>
  <si>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</si>
  <si>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</si>
  <si>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</si>
  <si>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</si>
  <si>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</si>
  <si>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</si>
  <si>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</si>
  <si>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</si>
  <si>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</si>
  <si>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</si>
  <si>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</si>
  <si>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</si>
  <si>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</si>
  <si>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</si>
  <si>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</si>
  <si>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</si>
  <si>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</si>
  <si>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</si>
  <si>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</si>
  <si>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</si>
  <si>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</si>
  <si>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</si>
  <si>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</si>
  <si>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</si>
  <si>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</si>
  <si>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</si>
  <si>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</si>
  <si>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</si>
  <si>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</si>
  <si>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</si>
  <si>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</si>
  <si>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</si>
  <si>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</si>
  <si>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</si>
  <si>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</si>
  <si>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</si>
  <si>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</si>
  <si>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</si>
  <si>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</si>
  <si>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</si>
  <si>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</si>
  <si>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</si>
  <si>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</si>
  <si>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</si>
  <si>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Этапы строительства</t>
  </si>
  <si>
    <t>Знаменатель формулы без степени</t>
  </si>
  <si>
    <t>Степень знаменателя</t>
  </si>
  <si>
    <t>Знаменатель формулы</t>
  </si>
  <si>
    <t>Всего:</t>
  </si>
  <si>
    <t>4=аванс/кол. мес.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</si>
  <si>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</si>
  <si>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</si>
  <si>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</si>
  <si>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</si>
  <si>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Сумма аванса распред. по мес.</t>
  </si>
  <si>
    <t>9=8-4</t>
  </si>
  <si>
    <t>Месяцы</t>
  </si>
  <si>
    <t>Отсрочка платежа (t)</t>
  </si>
  <si>
    <t>Методика оценки влияния аванса на стоимость оферты (с примером)</t>
  </si>
  <si>
    <t>Приведенная стоимость аванса</t>
  </si>
  <si>
    <t>Оценка аванса (удорожание оферты)</t>
  </si>
  <si>
    <t>1. Размер аванса, руб. с НДС</t>
  </si>
  <si>
    <t>2. Отсрочка платежа, календарных дней</t>
  </si>
  <si>
    <t>3. Ключевая ставка ЦБ, %</t>
  </si>
  <si>
    <t>4. Формула расчета удорожания оферты при запросе участником закупки аванса</t>
  </si>
  <si>
    <t>Приложение №9.2.___________к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</si>
</sst>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00_)"/>
    <numFmt numFmtId="166" formatCode="_(&quot;$&quot;* #,##0.00_);_(&quot;$&quot;* \(#,##0.00\);_(&quot;$&quot;* &quot;-&quot;??_);_(@_)"/>
    <numFmt numFmtId="167" formatCode="#,##0.000"/>
    <numFmt numFmtId="168" formatCode="#,##0.0000"/>
    <numFmt numFmtId="169" formatCode="0.0%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165" fontId="16" fillId="0" borderId="0"/>
    <xf numFmtId="0" fontId="17" fillId="0" borderId="0"/>
    <xf numFmtId="0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37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20" fillId="0" borderId="0" xfId="33" applyFont="1"/>
    <xf numFmtId="0" fontId="12" fillId="0" borderId="0" xfId="33"/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/>
    </xf>
    <xf numFmtId="17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167" fontId="20" fillId="0" borderId="2" xfId="33" applyNumberFormat="1" applyFont="1" applyBorder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center" vertical="center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0" fontId="20" fillId="3" borderId="2" xfId="33" applyFont="1" applyFill="1" applyBorder="1" applyAlignment="1">
      <alignment horizontal="center" vertical="center" wrapText="1"/>
    </xf>
    <xf numFmtId="0" fontId="20" fillId="5" borderId="2" xfId="33" applyFont="1" applyFill="1" applyBorder="1" applyAlignment="1">
      <alignment horizontal="center" vertical="center" wrapText="1"/>
    </xf>
    <xf numFmtId="0" fontId="20" fillId="4" borderId="2" xfId="33" applyFont="1" applyFill="1" applyBorder="1" applyAlignment="1">
      <alignment horizontal="center" vertical="center" wrapText="1"/>
    </xf>
    <xf numFmtId="3" fontId="21" fillId="4" borderId="2" xfId="33" applyNumberFormat="1" applyFont="1" applyFill="1" applyBorder="1" applyAlignment="1">
      <alignment horizontal="center" vertical="center"/>
    </xf>
    <xf numFmtId="0" fontId="21" fillId="4" borderId="2" xfId="33" applyFont="1" applyFill="1" applyBorder="1" applyAlignment="1">
      <alignment horizontal="center" vertical="center"/>
    </xf>
    <xf numFmtId="169" fontId="23" fillId="0" borderId="0" xfId="33" applyNumberFormat="1" applyFont="1" applyAlignment="1">
      <alignment horizontal="center" vertical="center"/>
    </xf>
    <xf numFmtId="169" fontId="24" fillId="0" borderId="0" xfId="33" applyNumberFormat="1" applyFont="1" applyAlignment="1">
      <alignment horizontal="center" vertical="center"/>
    </xf>
    <xf numFmtId="0" fontId="21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23</xdr:row>
      <xdr:rowOff>85725</xdr:rowOff>
    </xdr:from>
    <xdr:to>
      <xdr:col>7</xdr:col>
      <xdr:colOff>730154</xdr:colOff>
      <xdr:row>34</xdr:row>
      <xdr:rowOff>19050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5314950"/>
          <a:ext cx="6626129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A3" sqref="A3:H3"/>
    </sheetView>
  </sheetViews>
  <sheetFormatPr defaultRowHeight="15" x14ac:dyDescent="0.25"/>
  <cols>
    <col min="1" max="1" width="14.42578125" style="17" customWidth="1"/>
    <col min="2" max="2" width="8.42578125" style="17" customWidth="1"/>
    <col min="3" max="3" width="11.7109375" style="17" customWidth="1"/>
    <col min="4" max="4" width="16.5703125" style="17" customWidth="1"/>
    <col min="5" max="5" width="16.85546875" style="17" customWidth="1"/>
    <col min="6" max="6" width="13.28515625" style="17" customWidth="1"/>
    <col min="7" max="7" width="13.140625" style="17" customWidth="1"/>
    <col min="8" max="8" width="14.28515625" style="17" customWidth="1"/>
    <col min="9" max="9" width="15.140625" style="17" customWidth="1"/>
    <col min="10" max="16384" width="9.140625" style="17"/>
  </cols>
  <sheetData>
    <row r="1" spans="1:9" x14ac:dyDescent="0.25">
      <c r="E1" s="16"/>
      <c r="F1" s="16"/>
      <c r="G1" s="16" t="s">
        <v>81</v>
      </c>
    </row>
    <row r="2" spans="1:9" x14ac:dyDescent="0.25">
      <c r="E2" s="16"/>
      <c r="F2" s="16"/>
    </row>
    <row r="3" spans="1:9" x14ac:dyDescent="0.25">
      <c r="A3" s="36" t="s">
        <v>74</v>
      </c>
      <c r="B3" s="36"/>
      <c r="C3" s="36"/>
      <c r="D3" s="36"/>
      <c r="E3" s="36"/>
      <c r="F3" s="36"/>
      <c r="G3" s="36"/>
      <c r="H3" s="36"/>
    </row>
    <row r="4" spans="1:9" ht="15" customHeight="1" x14ac:dyDescent="0.25">
      <c r="A4" s="18"/>
      <c r="B4" s="18"/>
      <c r="C4" s="18"/>
      <c r="D4" s="18"/>
      <c r="E4" s="18"/>
      <c r="F4" s="18"/>
      <c r="G4" s="18"/>
      <c r="H4" s="18"/>
    </row>
    <row r="5" spans="1:9" x14ac:dyDescent="0.25">
      <c r="A5" s="24" t="s">
        <v>77</v>
      </c>
      <c r="B5" s="24"/>
      <c r="C5" s="24"/>
      <c r="D5" s="26"/>
      <c r="E5" s="25">
        <v>10000000</v>
      </c>
      <c r="F5" s="24"/>
      <c r="G5" s="24"/>
      <c r="H5" s="24"/>
    </row>
    <row r="6" spans="1:9" x14ac:dyDescent="0.25">
      <c r="A6" s="24" t="s">
        <v>78</v>
      </c>
      <c r="B6" s="24"/>
      <c r="C6" s="24"/>
      <c r="D6" s="26"/>
      <c r="E6" s="25">
        <v>75</v>
      </c>
      <c r="F6" s="24"/>
      <c r="G6" s="24"/>
      <c r="H6" s="24"/>
    </row>
    <row r="7" spans="1:9" x14ac:dyDescent="0.25">
      <c r="A7" s="24" t="s">
        <v>79</v>
      </c>
      <c r="B7" s="24"/>
      <c r="C7" s="24"/>
      <c r="D7" s="26"/>
      <c r="E7" s="25">
        <v>11</v>
      </c>
      <c r="F7" s="24"/>
      <c r="G7" s="24"/>
      <c r="H7" s="24"/>
    </row>
    <row r="8" spans="1:9" x14ac:dyDescent="0.25">
      <c r="A8" s="19"/>
      <c r="B8" s="19"/>
      <c r="C8" s="19"/>
      <c r="D8" s="19"/>
      <c r="E8" s="19"/>
      <c r="F8" s="19"/>
      <c r="G8" s="19"/>
      <c r="H8" s="19"/>
    </row>
    <row r="9" spans="1:9" ht="48.75" customHeight="1" x14ac:dyDescent="0.25">
      <c r="A9" s="29" t="s">
        <v>60</v>
      </c>
      <c r="B9" s="29" t="s">
        <v>72</v>
      </c>
      <c r="C9" s="29" t="s">
        <v>73</v>
      </c>
      <c r="D9" s="29" t="s">
        <v>70</v>
      </c>
      <c r="E9" s="29" t="s">
        <v>61</v>
      </c>
      <c r="F9" s="29" t="s">
        <v>62</v>
      </c>
      <c r="G9" s="29" t="s">
        <v>63</v>
      </c>
      <c r="H9" s="29" t="s">
        <v>75</v>
      </c>
      <c r="I9" s="29" t="s">
        <v>76</v>
      </c>
    </row>
    <row r="10" spans="1:9" ht="18" customHeight="1" x14ac:dyDescent="0.25">
      <c r="A10" s="30">
        <v>1</v>
      </c>
      <c r="B10" s="30">
        <v>2</v>
      </c>
      <c r="C10" s="30">
        <v>3</v>
      </c>
      <c r="D10" s="30" t="s">
        <v>65</v>
      </c>
      <c r="E10" s="30" t="s">
        <v>66</v>
      </c>
      <c r="F10" s="30" t="s">
        <v>67</v>
      </c>
      <c r="G10" s="30" t="s">
        <v>68</v>
      </c>
      <c r="H10" s="30" t="s">
        <v>69</v>
      </c>
      <c r="I10" s="30" t="s">
        <v>71</v>
      </c>
    </row>
    <row r="11" spans="1:9" x14ac:dyDescent="0.25">
      <c r="A11" s="20">
        <v>42309</v>
      </c>
      <c r="B11" s="21">
        <v>1</v>
      </c>
      <c r="C11" s="27">
        <f>E6</f>
        <v>75</v>
      </c>
      <c r="D11" s="27">
        <f t="shared" ref="D11:D17" si="0">$E$5/$B$17</f>
        <v>1428571.4285714286</v>
      </c>
      <c r="E11" s="28">
        <f>1+(11+3.5)/1200</f>
        <v>1.0120833333333332</v>
      </c>
      <c r="F11" s="21">
        <f>-C11/30</f>
        <v>-2.5</v>
      </c>
      <c r="G11" s="23">
        <f>POWER(E11,F11)</f>
        <v>0.97041905853937538</v>
      </c>
      <c r="H11" s="22">
        <f>D11/G11</f>
        <v>1472118.0669324864</v>
      </c>
      <c r="I11" s="22">
        <f>H11-D11</f>
        <v>43546.638361057732</v>
      </c>
    </row>
    <row r="12" spans="1:9" x14ac:dyDescent="0.25">
      <c r="A12" s="20">
        <v>42339</v>
      </c>
      <c r="B12" s="21">
        <v>2</v>
      </c>
      <c r="C12" s="21">
        <f>C11+30</f>
        <v>105</v>
      </c>
      <c r="D12" s="27">
        <f t="shared" si="0"/>
        <v>1428571.4285714286</v>
      </c>
      <c r="E12" s="28">
        <f t="shared" ref="E12:E17" si="1">1+(11+3.5)/1200</f>
        <v>1.0120833333333332</v>
      </c>
      <c r="F12" s="21">
        <f>-C12/30</f>
        <v>-3.5</v>
      </c>
      <c r="G12" s="23">
        <f>POWER(E12,F12)</f>
        <v>0.95883315788163914</v>
      </c>
      <c r="H12" s="22">
        <f t="shared" ref="H12:H17" si="2">D12/G12</f>
        <v>1489906.1602412537</v>
      </c>
      <c r="I12" s="22">
        <f t="shared" ref="I12:I17" si="3">H12-D12</f>
        <v>61334.731669825036</v>
      </c>
    </row>
    <row r="13" spans="1:9" x14ac:dyDescent="0.25">
      <c r="A13" s="20">
        <v>42370</v>
      </c>
      <c r="B13" s="21">
        <v>3</v>
      </c>
      <c r="C13" s="21">
        <f>C12+30</f>
        <v>135</v>
      </c>
      <c r="D13" s="27">
        <f t="shared" si="0"/>
        <v>1428571.4285714286</v>
      </c>
      <c r="E13" s="28">
        <f t="shared" si="1"/>
        <v>1.0120833333333332</v>
      </c>
      <c r="F13" s="21">
        <f t="shared" ref="F13:F17" si="4">-C13/30</f>
        <v>-4.5</v>
      </c>
      <c r="G13" s="23">
        <f t="shared" ref="G13:G17" si="5">POWER(E13,F13)</f>
        <v>0.94738558209795554</v>
      </c>
      <c r="H13" s="22">
        <f t="shared" si="2"/>
        <v>1507909.1930108354</v>
      </c>
      <c r="I13" s="22">
        <f t="shared" si="3"/>
        <v>79337.764439406805</v>
      </c>
    </row>
    <row r="14" spans="1:9" x14ac:dyDescent="0.25">
      <c r="A14" s="20">
        <v>42401</v>
      </c>
      <c r="B14" s="21">
        <v>4</v>
      </c>
      <c r="C14" s="21">
        <f t="shared" ref="C14:C17" si="6">C13+30</f>
        <v>165</v>
      </c>
      <c r="D14" s="27">
        <f t="shared" si="0"/>
        <v>1428571.4285714286</v>
      </c>
      <c r="E14" s="28">
        <f t="shared" si="1"/>
        <v>1.0120833333333332</v>
      </c>
      <c r="F14" s="21">
        <f t="shared" si="4"/>
        <v>-5.5</v>
      </c>
      <c r="G14" s="23">
        <f t="shared" si="5"/>
        <v>0.9360746797180296</v>
      </c>
      <c r="H14" s="22">
        <f t="shared" si="2"/>
        <v>1526129.7624263826</v>
      </c>
      <c r="I14" s="22">
        <f t="shared" si="3"/>
        <v>97558.333854953991</v>
      </c>
    </row>
    <row r="15" spans="1:9" x14ac:dyDescent="0.25">
      <c r="A15" s="20">
        <v>42430</v>
      </c>
      <c r="B15" s="21">
        <v>5</v>
      </c>
      <c r="C15" s="21">
        <f t="shared" si="6"/>
        <v>195</v>
      </c>
      <c r="D15" s="27">
        <f t="shared" si="0"/>
        <v>1428571.4285714286</v>
      </c>
      <c r="E15" s="28">
        <f t="shared" si="1"/>
        <v>1.0120833333333332</v>
      </c>
      <c r="F15" s="21">
        <f t="shared" si="4"/>
        <v>-6.5</v>
      </c>
      <c r="G15" s="23">
        <f t="shared" si="5"/>
        <v>0.92489881898858417</v>
      </c>
      <c r="H15" s="22">
        <f t="shared" si="2"/>
        <v>1544570.4970557014</v>
      </c>
      <c r="I15" s="22">
        <f t="shared" si="3"/>
        <v>115999.06848427281</v>
      </c>
    </row>
    <row r="16" spans="1:9" x14ac:dyDescent="0.25">
      <c r="A16" s="20">
        <v>42461</v>
      </c>
      <c r="B16" s="21">
        <v>6</v>
      </c>
      <c r="C16" s="21">
        <f t="shared" si="6"/>
        <v>225</v>
      </c>
      <c r="D16" s="27">
        <f t="shared" si="0"/>
        <v>1428571.4285714286</v>
      </c>
      <c r="E16" s="28">
        <f t="shared" si="1"/>
        <v>1.0120833333333332</v>
      </c>
      <c r="F16" s="21">
        <f t="shared" si="4"/>
        <v>-7.5</v>
      </c>
      <c r="G16" s="23">
        <f t="shared" si="5"/>
        <v>0.91385638763795896</v>
      </c>
      <c r="H16" s="22">
        <f t="shared" si="2"/>
        <v>1563234.0572284576</v>
      </c>
      <c r="I16" s="22">
        <f t="shared" si="3"/>
        <v>134662.62865702901</v>
      </c>
    </row>
    <row r="17" spans="1:9" x14ac:dyDescent="0.25">
      <c r="A17" s="20">
        <v>42491</v>
      </c>
      <c r="B17" s="21">
        <v>7</v>
      </c>
      <c r="C17" s="21">
        <f t="shared" si="6"/>
        <v>255</v>
      </c>
      <c r="D17" s="27">
        <f t="shared" si="0"/>
        <v>1428571.4285714286</v>
      </c>
      <c r="E17" s="28">
        <f t="shared" si="1"/>
        <v>1.0120833333333332</v>
      </c>
      <c r="F17" s="21">
        <f t="shared" si="4"/>
        <v>-8.5</v>
      </c>
      <c r="G17" s="23">
        <f t="shared" si="5"/>
        <v>0.90294579264351649</v>
      </c>
      <c r="H17" s="22">
        <f t="shared" si="2"/>
        <v>1582123.135419968</v>
      </c>
      <c r="I17" s="22">
        <f t="shared" si="3"/>
        <v>153551.70684853941</v>
      </c>
    </row>
    <row r="18" spans="1:9" x14ac:dyDescent="0.25">
      <c r="A18" s="33" t="s">
        <v>64</v>
      </c>
      <c r="B18" s="31"/>
      <c r="C18" s="31"/>
      <c r="D18" s="32">
        <f>SUM(D11:D17)</f>
        <v>10000000.000000002</v>
      </c>
      <c r="E18" s="33"/>
      <c r="F18" s="33"/>
      <c r="G18" s="33"/>
      <c r="H18" s="32">
        <f>SUM(H11:H17)</f>
        <v>10685990.872315085</v>
      </c>
      <c r="I18" s="32">
        <f>SUM(I11:I17)</f>
        <v>685990.87231508479</v>
      </c>
    </row>
    <row r="19" spans="1:9" x14ac:dyDescent="0.25">
      <c r="A19" s="16"/>
      <c r="B19" s="16"/>
      <c r="C19" s="16"/>
      <c r="D19" s="34">
        <v>1</v>
      </c>
      <c r="E19" s="34"/>
      <c r="F19" s="34"/>
      <c r="G19" s="34"/>
      <c r="H19" s="34">
        <f>(H18-D19)/D18</f>
        <v>1.0685989872315083</v>
      </c>
      <c r="I19" s="35">
        <f>H19-D19</f>
        <v>6.8598987231508257E-2</v>
      </c>
    </row>
    <row r="20" spans="1:9" x14ac:dyDescent="0.25">
      <c r="A20" s="16"/>
      <c r="B20" s="16"/>
      <c r="C20" s="16"/>
      <c r="D20" s="16"/>
      <c r="E20" s="16"/>
      <c r="F20" s="16"/>
      <c r="G20" s="16"/>
      <c r="H20" s="16"/>
    </row>
    <row r="22" spans="1:9" x14ac:dyDescent="0.25">
      <c r="A22" s="17" t="s">
        <v>80</v>
      </c>
    </row>
  </sheetData>
  <mergeCells count="1">
    <mergeCell ref="A3:H3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Справочник</vt:lpstr>
      <vt:lpstr>Приложение 9.2</vt:lpstr>
      <vt:lpstr>№_типа_сделки</vt:lpstr>
      <vt:lpstr>Вид_договора__краткосрочный___долгосрочный</vt:lpstr>
      <vt:lpstr>Критичн.____критичные____не_критичн.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Кузьменков Сергей Викторович</cp:lastModifiedBy>
  <cp:lastPrinted>2015-09-10T09:39:44Z</cp:lastPrinted>
  <dcterms:created xsi:type="dcterms:W3CDTF">2010-09-28T10:04:17Z</dcterms:created>
  <dcterms:modified xsi:type="dcterms:W3CDTF">2015-09-10T09:39:45Z</dcterms:modified>
</cp:coreProperties>
</file>